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. Baseline" sheetId="2" state="visible" r:id="rId2"/>
    <sheet xmlns:r="http://schemas.openxmlformats.org/officeDocument/2006/relationships" name="2. NRF Outlook" sheetId="3" state="visible" r:id="rId3"/>
    <sheet xmlns:r="http://schemas.openxmlformats.org/officeDocument/2006/relationships" name="3. Scenarios" sheetId="4" state="visible" r:id="rId4"/>
    <sheet xmlns:r="http://schemas.openxmlformats.org/officeDocument/2006/relationships" name="4. Scorecard" sheetId="5" state="visible" r:id="rId5"/>
    <sheet xmlns:r="http://schemas.openxmlformats.org/officeDocument/2006/relationships" name="5. Stress Test" sheetId="6" state="visible" r:id="rId6"/>
    <sheet xmlns:r="http://schemas.openxmlformats.org/officeDocument/2006/relationships" name="6. Roadmap" sheetId="7" state="visible" r:id="rId7"/>
    <sheet xmlns:r="http://schemas.openxmlformats.org/officeDocument/2006/relationships" name="Dashboard" sheetId="8" state="visible" r:id="rId8"/>
    <sheet xmlns:r="http://schemas.openxmlformats.org/officeDocument/2006/relationships" name="Sources" sheetId="9" state="visible" r:id="rId9"/>
  </sheets>
  <definedNames/>
  <calcPr calcId="124519" fullCalcOnLoad="1" forceFullCalc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00"/>
    <numFmt numFmtId="166" formatCode="0.0"/>
  </numFmts>
  <fonts count="12">
    <font>
      <name val="Calibri"/>
      <family val="2"/>
      <color theme="1"/>
      <sz val="11"/>
      <scheme val="minor"/>
    </font>
    <font>
      <name val="Aptos Display"/>
      <b val="1"/>
      <color rgb="00F2EFE7"/>
      <sz val="22"/>
    </font>
    <font>
      <name val="Aptos"/>
      <i val="1"/>
      <color rgb="00667068"/>
      <sz val="10"/>
    </font>
    <font>
      <name val="Aptos"/>
      <b val="1"/>
      <color rgb="00F2EFE7"/>
      <sz val="12"/>
    </font>
    <font>
      <b val="1"/>
      <color rgb="00315C46"/>
    </font>
    <font>
      <name val="Aptos"/>
      <b val="1"/>
      <color rgb="00F2EFE7"/>
      <sz val="10"/>
    </font>
    <font>
      <name val="Aptos"/>
      <color rgb="00172019"/>
      <sz val="10"/>
    </font>
    <font>
      <b val="1"/>
      <color rgb="00A85B3A"/>
    </font>
    <font>
      <name val="Aptos Display"/>
      <b val="1"/>
      <color rgb="00111612"/>
      <sz val="22"/>
    </font>
    <font>
      <i val="1"/>
      <color rgb="00667068"/>
    </font>
    <font>
      <name val="Aptos Display"/>
      <b val="1"/>
      <color rgb="00F2EFE7"/>
      <sz val="15"/>
    </font>
    <font>
      <name val="Calibri"/>
      <family val="2"/>
      <color theme="10"/>
      <sz val="12"/>
      <scheme val="minor"/>
    </font>
  </fonts>
  <fills count="7">
    <fill>
      <patternFill/>
    </fill>
    <fill>
      <patternFill patternType="gray125"/>
    </fill>
    <fill>
      <patternFill patternType="solid">
        <fgColor rgb="00111612"/>
      </patternFill>
    </fill>
    <fill>
      <patternFill patternType="solid">
        <fgColor rgb="00315C46"/>
      </patternFill>
    </fill>
    <fill>
      <patternFill patternType="solid">
        <fgColor rgb="001B211C"/>
      </patternFill>
    </fill>
    <fill>
      <patternFill patternType="solid">
        <fgColor rgb="00F1F3EF"/>
      </patternFill>
    </fill>
    <fill>
      <patternFill patternType="solid">
        <fgColor rgb="00E7ECE4"/>
      </patternFill>
    </fill>
  </fills>
  <borders count="3">
    <border>
      <left/>
      <right/>
      <top/>
      <bottom/>
      <diagonal/>
    </border>
    <border>
      <bottom style="thin">
        <color rgb="00F2EFE7"/>
      </bottom>
    </border>
    <border>
      <bottom style="hair">
        <color rgb="00D5D9D3"/>
      </bottom>
    </border>
  </borders>
  <cellStyleXfs count="2">
    <xf numFmtId="0" fontId="0" fillId="0" borderId="0"/>
    <xf numFmtId="0" fontId="11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0" applyAlignment="1" pivotButton="0" quotePrefix="0" xfId="0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center" wrapText="1"/>
    </xf>
    <xf numFmtId="0" fontId="6" fillId="0" borderId="2" applyAlignment="1" pivotButton="0" quotePrefix="0" xfId="0">
      <alignment vertical="center" wrapText="1"/>
    </xf>
    <xf numFmtId="0" fontId="6" fillId="5" borderId="2" applyAlignment="1" pivotButton="0" quotePrefix="0" xfId="0">
      <alignment vertical="center" wrapText="1"/>
    </xf>
    <xf numFmtId="164" fontId="6" fillId="0" borderId="2" applyAlignment="1" pivotButton="0" quotePrefix="0" xfId="0">
      <alignment vertical="center" wrapText="1"/>
    </xf>
    <xf numFmtId="164" fontId="6" fillId="5" borderId="2" applyAlignment="1" pivotButton="0" quotePrefix="0" xfId="0">
      <alignment vertical="center" wrapText="1"/>
    </xf>
    <xf numFmtId="165" fontId="6" fillId="5" borderId="2" applyAlignment="1" pivotButton="0" quotePrefix="0" xfId="0">
      <alignment vertical="center" wrapText="1"/>
    </xf>
    <xf numFmtId="165" fontId="6" fillId="0" borderId="2" applyAlignment="1" pivotButton="0" quotePrefix="0" xfId="0">
      <alignment vertical="center" wrapText="1"/>
    </xf>
    <xf numFmtId="3" fontId="6" fillId="5" borderId="2" applyAlignment="1" pivotButton="0" quotePrefix="0" xfId="0">
      <alignment vertical="center" wrapText="1"/>
    </xf>
    <xf numFmtId="9" fontId="6" fillId="5" borderId="2" applyAlignment="1" pivotButton="0" quotePrefix="0" xfId="0">
      <alignment vertical="center" wrapText="1"/>
    </xf>
    <xf numFmtId="9" fontId="6" fillId="0" borderId="2" applyAlignment="1" pivotButton="0" quotePrefix="0" xfId="0">
      <alignment vertical="center" wrapText="1"/>
    </xf>
    <xf numFmtId="2" fontId="6" fillId="5" borderId="2" applyAlignment="1" pivotButton="0" quotePrefix="0" xfId="0">
      <alignment vertical="center" wrapText="1"/>
    </xf>
    <xf numFmtId="2" fontId="6" fillId="0" borderId="2" applyAlignment="1" pivotButton="0" quotePrefix="0" xfId="0">
      <alignment vertical="center" wrapText="1"/>
    </xf>
    <xf numFmtId="0" fontId="7" fillId="0" borderId="0" pivotButton="0" quotePrefix="0" xfId="0"/>
    <xf numFmtId="0" fontId="0" fillId="0" borderId="0" applyAlignment="1" pivotButton="0" quotePrefix="0" xfId="0">
      <alignment wrapText="1"/>
    </xf>
    <xf numFmtId="166" fontId="6" fillId="0" borderId="2" applyAlignment="1" pivotButton="0" quotePrefix="0" xfId="0">
      <alignment vertical="center" wrapText="1"/>
    </xf>
    <xf numFmtId="166" fontId="6" fillId="5" borderId="2" applyAlignment="1" pivotButton="0" quotePrefix="0" xfId="0">
      <alignment vertical="center" wrapText="1"/>
    </xf>
    <xf numFmtId="0" fontId="4" fillId="6" borderId="0" pivotButton="0" quotePrefix="0" xfId="0"/>
    <xf numFmtId="0" fontId="0" fillId="6" borderId="0" pivotButton="0" quotePrefix="0" xfId="0"/>
    <xf numFmtId="164" fontId="8" fillId="6" borderId="0" applyAlignment="1" pivotButton="0" quotePrefix="0" xfId="0">
      <alignment horizontal="center" vertical="center"/>
    </xf>
    <xf numFmtId="2" fontId="8" fillId="6" borderId="0" applyAlignment="1" pivotButton="0" quotePrefix="0" xfId="0">
      <alignment horizontal="center" vertical="center"/>
    </xf>
    <xf numFmtId="166" fontId="8" fillId="6" borderId="0" applyAlignment="1" pivotButton="0" quotePrefix="0" xfId="0">
      <alignment horizontal="center" vertical="center"/>
    </xf>
    <xf numFmtId="0" fontId="9" fillId="6" borderId="0" applyAlignment="1" pivotButton="0" quotePrefix="0" xfId="0">
      <alignment horizontal="center"/>
    </xf>
    <xf numFmtId="0" fontId="10" fillId="3" borderId="0" applyAlignment="1" pivotButton="0" quotePrefix="0" xfId="0">
      <alignment vertical="center" wrapText="1"/>
    </xf>
    <xf numFmtId="0" fontId="6" fillId="0" borderId="2" applyAlignment="1" pivotButton="0" quotePrefix="0" xfId="1">
      <alignment vertical="center" wrapText="1"/>
    </xf>
    <xf numFmtId="0" fontId="6" fillId="5" borderId="2" applyAlignment="1" pivotButton="0" quotePrefix="0" xfId="1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NRF inflows, withdrawals &amp; balance</a:t>
            </a:r>
          </a:p>
        </rich>
      </tx>
    </title>
    <plotArea>
      <lineChart>
        <grouping val="standard"/>
        <ser>
          <idx val="0"/>
          <order val="0"/>
          <tx>
            <strRef>
              <f>'2. NRF Outlook'!B4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'2. NRF Outlook'!$A$5:$A$11</f>
            </numRef>
          </cat>
          <val>
            <numRef>
              <f>'2. NRF Outlook'!$B$5:$B$11</f>
            </numRef>
          </val>
        </ser>
        <ser>
          <idx val="1"/>
          <order val="1"/>
          <tx>
            <strRef>
              <f>'2. NRF Outlook'!C4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'2. NRF Outlook'!$A$5:$A$11</f>
            </numRef>
          </cat>
          <val>
            <numRef>
              <f>'2. NRF Outlook'!$C$5:$C$11</f>
            </numRef>
          </val>
        </ser>
        <ser>
          <idx val="2"/>
          <order val="2"/>
          <tx>
            <strRef>
              <f>'2. NRF Outlook'!D4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'2. NRF Outlook'!$A$5:$A$11</f>
            </numRef>
          </cat>
          <val>
            <numRef>
              <f>'2. NRF Outlook'!$D$5:$D$11</f>
            </numRef>
          </val>
        </ser>
        <ser>
          <idx val="3"/>
          <order val="3"/>
          <tx>
            <strRef>
              <f>'2. NRF Outlook'!E4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'2. NRF Outlook'!$A$5:$A$11</f>
            </numRef>
          </cat>
          <val>
            <numRef>
              <f>'2. NRF Outlook'!$E$5:$E$11</f>
            </numRef>
          </val>
        </ser>
        <ser>
          <idx val="4"/>
          <order val="4"/>
          <tx>
            <strRef>
              <f>'2. NRF Outlook'!F4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'2. NRF Outlook'!$A$5:$A$11</f>
            </numRef>
          </cat>
          <val>
            <numRef>
              <f>'2. NRF Outlook'!$F$5:$F$11</f>
            </numRef>
          </val>
        </ser>
        <ser>
          <idx val="5"/>
          <order val="5"/>
          <tx>
            <strRef>
              <f>'2. NRF Outlook'!G4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'2. NRF Outlook'!$A$5:$A$11</f>
            </numRef>
          </cat>
          <val>
            <numRef>
              <f>'2. NRF Outlook'!$G$5:$G$11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US$bn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End-2029 NRF balance by pathway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'5. Stress Test'!B11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'5. Stress Test'!$A$12:$A$14</f>
            </numRef>
          </cat>
          <val>
            <numRef>
              <f>'5. Stress Test'!$B$12:$B$14</f>
            </numRef>
          </val>
        </ser>
        <ser>
          <idx val="1"/>
          <order val="1"/>
          <tx>
            <strRef>
              <f>'5. Stress Test'!C11</f>
            </strRef>
          </tx>
          <spPr>
            <a:ln xmlns:a="http://schemas.openxmlformats.org/drawingml/2006/main">
              <a:prstDash val="solid"/>
            </a:ln>
          </spPr>
          <cat>
            <numRef>
              <f>'5. Stress Test'!$A$12:$A$14</f>
            </numRef>
          </cat>
          <val>
            <numRef>
              <f>'5. Stress Test'!$C$12:$C$14</f>
            </numRef>
          </val>
        </ser>
        <ser>
          <idx val="2"/>
          <order val="2"/>
          <tx>
            <strRef>
              <f>'5. Stress Test'!D11</f>
            </strRef>
          </tx>
          <spPr>
            <a:ln xmlns:a="http://schemas.openxmlformats.org/drawingml/2006/main">
              <a:prstDash val="solid"/>
            </a:ln>
          </spPr>
          <cat>
            <numRef>
              <f>'5. Stress Test'!$A$12:$A$14</f>
            </numRef>
          </cat>
          <val>
            <numRef>
              <f>'5. Stress Test'!$D$12:$D$14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US$bn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16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s://bankofguyana.org.gy/bog/images/research/Reports/BOG_Annual_Report_2025.pdf" TargetMode="External" Id="rId1"/><Relationship Type="http://schemas.openxmlformats.org/officeDocument/2006/relationships/hyperlink" Target="https://finance.gov.gy/wp-content/uploads/2026/01/Budget_Speech_2026.pdf" TargetMode="External" Id="rId2"/><Relationship Type="http://schemas.openxmlformats.org/officeDocument/2006/relationships/hyperlink" Target="https://www.elibrary.imf.org/view/journals/002/2025/103/article-A001-en.xml" TargetMode="External" Id="rId3"/><Relationship Type="http://schemas.openxmlformats.org/officeDocument/2006/relationships/hyperlink" Target="https://www.worldbank.org/ext/en/country/guyana" TargetMode="External" Id="rId4"/><Relationship Type="http://schemas.openxmlformats.org/officeDocument/2006/relationships/hyperlink" Target="https://data.worldbank.org/country/guyana" TargetMode="External" Id="rId5"/><Relationship Type="http://schemas.openxmlformats.org/officeDocument/2006/relationships/hyperlink" Target="https://mnr.gov.gy/2026/02/20/guyana-vindicated-with-push-for-local-content-legislation-minister-bharrat/" TargetMode="External" Id="rId6"/><Relationship Type="http://schemas.openxmlformats.org/officeDocument/2006/relationships/hyperlink" Target="https://corporate.exxonmobil.com/news/news-releases/2025/0808_exxonmobil-guyana-begins-production-at-fourth-offshore-guyana-project" TargetMode="External" Id="rId7"/><Relationship Type="http://schemas.openxmlformats.org/officeDocument/2006/relationships/hyperlink" Target="https://eiti.gy/publications-and-data/" TargetMode="External" Id="rId8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8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38" customHeight="1">
      <c r="A1" s="1" t="inlineStr">
        <is>
          <t>GUYANA RESOURCE-LED ECONOMIC TRANSFORMATION</t>
        </is>
      </c>
    </row>
    <row r="2" ht="24" customHeight="1">
      <c r="A2" s="2" t="inlineStr">
        <is>
          <t>Independent portfolio case study | Decision model | Data current to 24 July 2026</t>
        </is>
      </c>
    </row>
    <row r="4" ht="24" customHeight="1">
      <c r="A4" s="3" t="inlineStr">
        <is>
          <t>Purpose and integrity</t>
        </is>
      </c>
    </row>
    <row r="5" ht="44" customHeight="1">
      <c r="A5" s="4" t="inlineStr">
        <is>
          <t>Decision question</t>
        </is>
      </c>
      <c r="B5" s="5" t="inlineStr">
        <is>
          <t>How can Guyana convert oil-led growth into durable national value across commercial opportunity, public value, and long-term resilience?</t>
        </is>
      </c>
    </row>
    <row r="6" ht="44" customHeight="1">
      <c r="A6" s="4" t="inlineStr">
        <is>
          <t>Portfolio use</t>
        </is>
      </c>
      <c r="B6" s="5" t="inlineStr">
        <is>
          <t>Demonstrates energy-market analysis, program design, scenario modelling, stakeholder governance, and executive communication.</t>
        </is>
      </c>
    </row>
    <row r="7" ht="44" customHeight="1">
      <c r="A7" s="4" t="inlineStr">
        <is>
          <t>Important notice</t>
        </is>
      </c>
      <c r="B7" s="5" t="inlineStr">
        <is>
          <t>Independent analysis using public sources. Scenario allocations and scores are author-designed assumptions—not government policy, an ExxonMobil plan, investment advice, or a forecast.</t>
        </is>
      </c>
    </row>
    <row r="9" ht="24" customHeight="1">
      <c r="A9" s="3" t="inlineStr">
        <is>
          <t>Workbook guide</t>
        </is>
      </c>
    </row>
    <row r="10" ht="34" customHeight="1">
      <c r="A10" s="6" t="inlineStr">
        <is>
          <t>Tab</t>
        </is>
      </c>
      <c r="B10" s="6" t="inlineStr">
        <is>
          <t>What it contains</t>
        </is>
      </c>
    </row>
    <row r="11">
      <c r="A11" s="7" t="inlineStr">
        <is>
          <t>1. Baseline</t>
        </is>
      </c>
      <c r="B11" s="7" t="inlineStr">
        <is>
          <t>Official 2025/2026 indicators and source links</t>
        </is>
      </c>
    </row>
    <row r="12">
      <c r="A12" s="8" t="inlineStr">
        <is>
          <t>2. NRF Outlook</t>
        </is>
      </c>
      <c r="B12" s="8" t="inlineStr">
        <is>
          <t>Official 2023–2029 inflows, withdrawals, and closing balances</t>
        </is>
      </c>
    </row>
    <row r="13">
      <c r="A13" s="7" t="inlineStr">
        <is>
          <t>3. Scenarios</t>
        </is>
      </c>
      <c r="B13" s="7" t="inlineStr">
        <is>
          <t>Three author-designed transformation pathways and allocation logic</t>
        </is>
      </c>
    </row>
    <row r="14">
      <c r="A14" s="8" t="inlineStr">
        <is>
          <t>4. Scorecard</t>
        </is>
      </c>
      <c r="B14" s="8" t="inlineStr">
        <is>
          <t>Commercial, public-value, and resilience scoring</t>
        </is>
      </c>
    </row>
    <row r="15">
      <c r="A15" s="7" t="inlineStr">
        <is>
          <t>5. Stress Test</t>
        </is>
      </c>
      <c r="B15" s="7" t="inlineStr">
        <is>
          <t>Oil-revenue downside/base/upside sensitivity</t>
        </is>
      </c>
    </row>
    <row r="16">
      <c r="A16" s="8" t="inlineStr">
        <is>
          <t>6. Roadmap</t>
        </is>
      </c>
      <c r="B16" s="8" t="inlineStr">
        <is>
          <t>Portfolio implementation roadmap, owners, gates, and KPIs</t>
        </is>
      </c>
    </row>
    <row r="17">
      <c r="A17" s="7" t="inlineStr">
        <is>
          <t>Dashboard</t>
        </is>
      </c>
      <c r="B17" s="7" t="inlineStr">
        <is>
          <t>Executive summary of the recommendation</t>
        </is>
      </c>
    </row>
    <row r="18">
      <c r="A18" s="8" t="inlineStr">
        <is>
          <t>Sources</t>
        </is>
      </c>
      <c r="B18" s="8" t="inlineStr">
        <is>
          <t>Primary-source register and retrieval context</t>
        </is>
      </c>
    </row>
  </sheetData>
  <mergeCells count="4">
    <mergeCell ref="A9:H9"/>
    <mergeCell ref="A4:H4"/>
    <mergeCell ref="A2:H2"/>
    <mergeCell ref="A1:H1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8" customWidth="1" min="2" max="2"/>
    <col width="16" customWidth="1" min="3" max="3"/>
    <col width="25" customWidth="1" min="4" max="4"/>
    <col width="20" customWidth="1" min="5" max="5"/>
    <col width="38" customWidth="1" min="6" max="6"/>
  </cols>
  <sheetData>
    <row r="1" ht="38" customHeight="1">
      <c r="A1" s="1" t="inlineStr">
        <is>
          <t>1. BASELINE — GUYANA AT AN INFLECTION POINT</t>
        </is>
      </c>
    </row>
    <row r="2" ht="24" customHeight="1">
      <c r="A2" s="2" t="inlineStr">
        <is>
          <t>Observed official indicators unless otherwise stated</t>
        </is>
      </c>
    </row>
    <row r="4" ht="34" customHeight="1">
      <c r="A4" s="6" t="inlineStr">
        <is>
          <t>Dimension</t>
        </is>
      </c>
      <c r="B4" s="6" t="inlineStr">
        <is>
          <t>Indicator</t>
        </is>
      </c>
      <c r="C4" s="6" t="inlineStr">
        <is>
          <t>Value</t>
        </is>
      </c>
      <c r="D4" s="6" t="inlineStr">
        <is>
          <t>Unit / period</t>
        </is>
      </c>
      <c r="E4" s="6" t="inlineStr">
        <is>
          <t>Status</t>
        </is>
      </c>
      <c r="F4" s="6" t="inlineStr">
        <is>
          <t>Source note</t>
        </is>
      </c>
    </row>
    <row r="5">
      <c r="A5" s="7" t="inlineStr">
        <is>
          <t>Economy</t>
        </is>
      </c>
      <c r="B5" s="7" t="inlineStr">
        <is>
          <t>Real GDP growth</t>
        </is>
      </c>
      <c r="C5" s="9" t="n">
        <v>0.193</v>
      </c>
      <c r="D5" s="7" t="inlineStr">
        <is>
          <t>2025</t>
        </is>
      </c>
      <c r="E5" s="7" t="inlineStr">
        <is>
          <t>Observed</t>
        </is>
      </c>
      <c r="F5" s="7" t="inlineStr">
        <is>
          <t>Bank of Guyana 2025 Annual Report</t>
        </is>
      </c>
    </row>
    <row r="6">
      <c r="A6" s="8" t="inlineStr">
        <is>
          <t>Economy</t>
        </is>
      </c>
      <c r="B6" s="8" t="inlineStr">
        <is>
          <t>Non-oil real GDP growth</t>
        </is>
      </c>
      <c r="C6" s="10" t="n">
        <v>0.143</v>
      </c>
      <c r="D6" s="8" t="inlineStr">
        <is>
          <t>2025</t>
        </is>
      </c>
      <c r="E6" s="8" t="inlineStr">
        <is>
          <t>Observed</t>
        </is>
      </c>
      <c r="F6" s="8" t="inlineStr">
        <is>
          <t>Bank of Guyana 2025 Annual Report</t>
        </is>
      </c>
    </row>
    <row r="7">
      <c r="A7" s="7" t="inlineStr">
        <is>
          <t>Energy</t>
        </is>
      </c>
      <c r="B7" s="7" t="inlineStr">
        <is>
          <t>Oil production growth</t>
        </is>
      </c>
      <c r="C7" s="9" t="n">
        <v>0.158</v>
      </c>
      <c r="D7" s="7" t="inlineStr">
        <is>
          <t>2025</t>
        </is>
      </c>
      <c r="E7" s="7" t="inlineStr">
        <is>
          <t>Observed</t>
        </is>
      </c>
      <c r="F7" s="7" t="inlineStr">
        <is>
          <t>Bank of Guyana 2025 Annual Report</t>
        </is>
      </c>
    </row>
    <row r="8">
      <c r="A8" s="8" t="inlineStr">
        <is>
          <t>Energy</t>
        </is>
      </c>
      <c r="B8" s="8" t="inlineStr">
        <is>
          <t>Installed offshore production capacity</t>
        </is>
      </c>
      <c r="C8" s="11" t="n">
        <v>0.9</v>
      </c>
      <c r="D8" s="8" t="inlineStr">
        <is>
          <t>million bpd, Aug 2025</t>
        </is>
      </c>
      <c r="E8" s="8" t="inlineStr">
        <is>
          <t>Observed / &gt;</t>
        </is>
      </c>
      <c r="F8" s="8" t="inlineStr">
        <is>
          <t>ExxonMobil Yellowtail update</t>
        </is>
      </c>
    </row>
    <row r="9">
      <c r="A9" s="7" t="inlineStr">
        <is>
          <t>Energy</t>
        </is>
      </c>
      <c r="B9" s="7" t="inlineStr">
        <is>
          <t>Expected offshore capacity</t>
        </is>
      </c>
      <c r="C9" s="12" t="n">
        <v>1.7</v>
      </c>
      <c r="D9" s="7" t="inlineStr">
        <is>
          <t>million bpd by 2030</t>
        </is>
      </c>
      <c r="E9" s="7" t="inlineStr">
        <is>
          <t>Company expectation</t>
        </is>
      </c>
      <c r="F9" s="7" t="inlineStr">
        <is>
          <t>ExxonMobil Yellowtail update</t>
        </is>
      </c>
    </row>
    <row r="10">
      <c r="A10" s="8" t="inlineStr">
        <is>
          <t>Trade</t>
        </is>
      </c>
      <c r="B10" s="8" t="inlineStr">
        <is>
          <t>Crude oil export earnings</t>
        </is>
      </c>
      <c r="C10" s="11" t="n">
        <v>17.797</v>
      </c>
      <c r="D10" s="8" t="inlineStr">
        <is>
          <t>US$bn, 2025</t>
        </is>
      </c>
      <c r="E10" s="8" t="inlineStr">
        <is>
          <t>Observed estimate</t>
        </is>
      </c>
      <c r="F10" s="8" t="inlineStr">
        <is>
          <t>Guyana Budget 2026</t>
        </is>
      </c>
    </row>
    <row r="11">
      <c r="A11" s="7" t="inlineStr">
        <is>
          <t>Public finance</t>
        </is>
      </c>
      <c r="B11" s="7" t="inlineStr">
        <is>
          <t>NRF inflows</t>
        </is>
      </c>
      <c r="C11" s="12" t="n">
        <v>2.614</v>
      </c>
      <c r="D11" s="7" t="inlineStr">
        <is>
          <t>US$bn, 2025</t>
        </is>
      </c>
      <c r="E11" s="7" t="inlineStr">
        <is>
          <t>Observed</t>
        </is>
      </c>
      <c r="F11" s="7" t="inlineStr">
        <is>
          <t>Guyana Budget 2026</t>
        </is>
      </c>
    </row>
    <row r="12">
      <c r="A12" s="8" t="inlineStr">
        <is>
          <t>Public finance</t>
        </is>
      </c>
      <c r="B12" s="8" t="inlineStr">
        <is>
          <t>NRF withdrawals</t>
        </is>
      </c>
      <c r="C12" s="11" t="n">
        <v>2.463</v>
      </c>
      <c r="D12" s="8" t="inlineStr">
        <is>
          <t>US$bn, 2025</t>
        </is>
      </c>
      <c r="E12" s="8" t="inlineStr">
        <is>
          <t>Observed</t>
        </is>
      </c>
      <c r="F12" s="8" t="inlineStr">
        <is>
          <t>Guyana Budget 2026</t>
        </is>
      </c>
    </row>
    <row r="13">
      <c r="A13" s="7" t="inlineStr">
        <is>
          <t>Public finance</t>
        </is>
      </c>
      <c r="B13" s="7" t="inlineStr">
        <is>
          <t>NRF closing balance</t>
        </is>
      </c>
      <c r="C13" s="12" t="n">
        <v>3.25</v>
      </c>
      <c r="D13" s="7" t="inlineStr">
        <is>
          <t>US$bn, end-2025</t>
        </is>
      </c>
      <c r="E13" s="7" t="inlineStr">
        <is>
          <t>Observed</t>
        </is>
      </c>
      <c r="F13" s="7" t="inlineStr">
        <is>
          <t>Guyana Budget 2026</t>
        </is>
      </c>
    </row>
    <row r="14">
      <c r="A14" s="8" t="inlineStr">
        <is>
          <t>Local capability</t>
        </is>
      </c>
      <c r="B14" s="8" t="inlineStr">
        <is>
          <t>Guyanese businesses registered / participating</t>
        </is>
      </c>
      <c r="C14" s="13" t="n">
        <v>1200</v>
      </c>
      <c r="D14" s="8" t="inlineStr">
        <is>
          <t>businesses, early 2026</t>
        </is>
      </c>
      <c r="E14" s="8" t="inlineStr">
        <is>
          <t>Observed / &gt;</t>
        </is>
      </c>
      <c r="F14" s="8" t="inlineStr">
        <is>
          <t>Ministry of Natural Resources</t>
        </is>
      </c>
    </row>
    <row r="15">
      <c r="A15" s="7" t="inlineStr">
        <is>
          <t>Local capability</t>
        </is>
      </c>
      <c r="B15" s="7" t="inlineStr">
        <is>
          <t>Cumulative local procurement</t>
        </is>
      </c>
      <c r="C15" s="12" t="n">
        <v>2</v>
      </c>
      <c r="D15" s="7" t="inlineStr">
        <is>
          <t>US$bn, early 2026</t>
        </is>
      </c>
      <c r="E15" s="7" t="inlineStr">
        <is>
          <t>Observed / &gt;</t>
        </is>
      </c>
      <c r="F15" s="7" t="inlineStr">
        <is>
          <t>Guyana Budget 2026</t>
        </is>
      </c>
    </row>
    <row r="16">
      <c r="A16" s="8" t="inlineStr">
        <is>
          <t>Local capability</t>
        </is>
      </c>
      <c r="B16" s="8" t="inlineStr">
        <is>
          <t>Guyanese trained and employed in sector</t>
        </is>
      </c>
      <c r="C16" s="13" t="n">
        <v>7000</v>
      </c>
      <c r="D16" s="8" t="inlineStr">
        <is>
          <t>people, early 2026</t>
        </is>
      </c>
      <c r="E16" s="8" t="inlineStr">
        <is>
          <t>Observed / approx.</t>
        </is>
      </c>
      <c r="F16" s="8" t="inlineStr">
        <is>
          <t>Ministry of Natural Resources</t>
        </is>
      </c>
    </row>
    <row r="17">
      <c r="A17" s="7" t="inlineStr">
        <is>
          <t>Development</t>
        </is>
      </c>
      <c r="B17" s="7" t="inlineStr">
        <is>
          <t>Population</t>
        </is>
      </c>
      <c r="C17" s="12" t="n">
        <v>0.831</v>
      </c>
      <c r="D17" s="7" t="inlineStr">
        <is>
          <t>million, 2024</t>
        </is>
      </c>
      <c r="E17" s="7" t="inlineStr">
        <is>
          <t>Observed</t>
        </is>
      </c>
      <c r="F17" s="7" t="inlineStr">
        <is>
          <t>World Bank</t>
        </is>
      </c>
    </row>
    <row r="18">
      <c r="A18" s="8" t="inlineStr">
        <is>
          <t>Development</t>
        </is>
      </c>
      <c r="B18" s="8" t="inlineStr">
        <is>
          <t>Forest area</t>
        </is>
      </c>
      <c r="C18" s="10" t="n">
        <v>0.871</v>
      </c>
      <c r="D18" s="8" t="inlineStr">
        <is>
          <t>% of land area, 2023</t>
        </is>
      </c>
      <c r="E18" s="8" t="inlineStr">
        <is>
          <t>Observed</t>
        </is>
      </c>
      <c r="F18" s="8" t="inlineStr">
        <is>
          <t>World Bank</t>
        </is>
      </c>
    </row>
    <row r="19">
      <c r="A19" s="7" t="inlineStr">
        <is>
          <t>Risk</t>
        </is>
      </c>
      <c r="B19" s="7" t="inlineStr">
        <is>
          <t>Unemployment rate</t>
        </is>
      </c>
      <c r="C19" s="9" t="n">
        <v>0.12</v>
      </c>
      <c r="D19" s="7" t="inlineStr">
        <is>
          <t>2025 modeled ILO estimate</t>
        </is>
      </c>
      <c r="E19" s="7" t="inlineStr">
        <is>
          <t>Modeled</t>
        </is>
      </c>
      <c r="F19" s="7" t="inlineStr">
        <is>
          <t>World Bank</t>
        </is>
      </c>
    </row>
  </sheetData>
  <mergeCells count="2">
    <mergeCell ref="A2:H2"/>
    <mergeCell ref="A1:H1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1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6" customWidth="1" min="4" max="4"/>
    <col width="16" customWidth="1" min="5" max="5"/>
    <col width="18" customWidth="1" min="6" max="6"/>
    <col width="18" customWidth="1" min="7" max="7"/>
    <col width="18" customWidth="1" min="8" max="8"/>
  </cols>
  <sheetData>
    <row r="1" ht="38" customHeight="1">
      <c r="A1" s="1" t="inlineStr">
        <is>
          <t>2. NATURAL RESOURCE FUND OUTLOOK</t>
        </is>
      </c>
    </row>
    <row r="2" ht="24" customHeight="1">
      <c r="A2" s="2" t="inlineStr">
        <is>
          <t>Official Ministry of Finance actuals and projections | US$ billions</t>
        </is>
      </c>
    </row>
    <row r="4" ht="34" customHeight="1">
      <c r="A4" s="6" t="inlineStr">
        <is>
          <t>Year</t>
        </is>
      </c>
      <c r="B4" s="6" t="inlineStr">
        <is>
          <t>Inflows</t>
        </is>
      </c>
      <c r="C4" s="6" t="inlineStr">
        <is>
          <t>Petroleum deposits</t>
        </is>
      </c>
      <c r="D4" s="6" t="inlineStr">
        <is>
          <t>Nominal return</t>
        </is>
      </c>
      <c r="E4" s="6" t="inlineStr">
        <is>
          <t>Withdrawals</t>
        </is>
      </c>
      <c r="F4" s="6" t="inlineStr">
        <is>
          <t>Opening balance</t>
        </is>
      </c>
      <c r="G4" s="6" t="inlineStr">
        <is>
          <t>Closing balance</t>
        </is>
      </c>
      <c r="H4" s="6" t="inlineStr">
        <is>
          <t>Net accumulation</t>
        </is>
      </c>
    </row>
    <row r="5">
      <c r="A5" s="7" t="n">
        <v>2023</v>
      </c>
      <c r="B5" s="12" t="n">
        <v>1.703836</v>
      </c>
      <c r="C5" s="12" t="n">
        <v>1.617</v>
      </c>
      <c r="D5" s="12" t="n">
        <v>0.086836</v>
      </c>
      <c r="E5" s="12" t="n">
        <v>1.00213</v>
      </c>
      <c r="F5" s="12" t="n">
        <v>1.271767</v>
      </c>
      <c r="G5" s="12" t="n">
        <v>1.973473</v>
      </c>
      <c r="H5" s="12">
        <f>B5-E5</f>
        <v/>
      </c>
    </row>
    <row r="6">
      <c r="A6" s="8" t="n">
        <v>2024</v>
      </c>
      <c r="B6" s="11" t="n">
        <v>2.71233</v>
      </c>
      <c r="C6" s="11" t="n">
        <v>2.570989</v>
      </c>
      <c r="D6" s="11" t="n">
        <v>0.141342</v>
      </c>
      <c r="E6" s="11" t="n">
        <v>1.586</v>
      </c>
      <c r="F6" s="11" t="n">
        <v>1.973473</v>
      </c>
      <c r="G6" s="11" t="n">
        <v>3.099803</v>
      </c>
      <c r="H6" s="11">
        <f>B6-E6</f>
        <v/>
      </c>
    </row>
    <row r="7">
      <c r="A7" s="7" t="n">
        <v>2025</v>
      </c>
      <c r="B7" s="12" t="n">
        <v>2.613612</v>
      </c>
      <c r="C7" s="12" t="n">
        <v>2.471483</v>
      </c>
      <c r="D7" s="12" t="n">
        <v>0.142129</v>
      </c>
      <c r="E7" s="12" t="n">
        <v>2.463</v>
      </c>
      <c r="F7" s="12" t="n">
        <v>3.099803</v>
      </c>
      <c r="G7" s="12" t="n">
        <v>3.250415</v>
      </c>
      <c r="H7" s="12">
        <f>B7-E7</f>
        <v/>
      </c>
    </row>
    <row r="8">
      <c r="A8" s="8" t="n">
        <v>2026</v>
      </c>
      <c r="B8" s="11" t="n">
        <v>2.840227</v>
      </c>
      <c r="C8" s="11" t="n">
        <v>2.74418</v>
      </c>
      <c r="D8" s="11" t="n">
        <v>0.09604600000000001</v>
      </c>
      <c r="E8" s="11" t="n">
        <v>2.374335</v>
      </c>
      <c r="F8" s="11" t="n">
        <v>3.250415</v>
      </c>
      <c r="G8" s="11" t="n">
        <v>3.716307</v>
      </c>
      <c r="H8" s="11">
        <f>B8-E8</f>
        <v/>
      </c>
    </row>
    <row r="9">
      <c r="A9" s="7" t="n">
        <v>2027</v>
      </c>
      <c r="B9" s="12" t="n">
        <v>3.184263</v>
      </c>
      <c r="C9" s="12" t="n">
        <v>3.084032</v>
      </c>
      <c r="D9" s="12" t="n">
        <v>0.100231</v>
      </c>
      <c r="E9" s="12" t="n">
        <v>2.619762</v>
      </c>
      <c r="F9" s="12" t="n">
        <v>3.716307</v>
      </c>
      <c r="G9" s="12" t="n">
        <v>4.280807</v>
      </c>
      <c r="H9" s="12">
        <f>B9-E9</f>
        <v/>
      </c>
    </row>
    <row r="10">
      <c r="A10" s="8" t="n">
        <v>2028</v>
      </c>
      <c r="B10" s="11" t="n">
        <v>6.540338</v>
      </c>
      <c r="C10" s="11" t="n">
        <v>6.349843</v>
      </c>
      <c r="D10" s="11" t="n">
        <v>0.190495</v>
      </c>
      <c r="E10" s="11" t="n">
        <v>2.921427</v>
      </c>
      <c r="F10" s="11" t="n">
        <v>4.280807</v>
      </c>
      <c r="G10" s="11" t="n">
        <v>7.899718</v>
      </c>
      <c r="H10" s="11">
        <f>B10-E10</f>
        <v/>
      </c>
    </row>
    <row r="11">
      <c r="A11" s="7" t="n">
        <v>2029</v>
      </c>
      <c r="B11" s="12" t="n">
        <v>8.149934</v>
      </c>
      <c r="C11" s="12" t="n">
        <v>7.93181</v>
      </c>
      <c r="D11" s="12" t="n">
        <v>0.218125</v>
      </c>
      <c r="E11" s="12" t="n">
        <v>4.334984</v>
      </c>
      <c r="F11" s="12" t="n">
        <v>7.899718</v>
      </c>
      <c r="G11" s="12" t="n">
        <v>11.714668</v>
      </c>
      <c r="H11" s="12">
        <f>B11-E11</f>
        <v/>
      </c>
    </row>
  </sheetData>
  <mergeCells count="2">
    <mergeCell ref="A2:H2"/>
    <mergeCell ref="A1:H1"/>
  </mergeCell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8" customWidth="1" min="4" max="4"/>
    <col width="22" customWidth="1" min="5" max="5"/>
    <col width="20" customWidth="1" min="6" max="6"/>
    <col width="20" customWidth="1" min="7" max="7"/>
    <col width="18" customWidth="1" min="8" max="8"/>
  </cols>
  <sheetData>
    <row r="1" ht="38" customHeight="1">
      <c r="A1" s="1" t="inlineStr">
        <is>
          <t>3. TRANSFORMATION PATHWAYS</t>
        </is>
      </c>
    </row>
    <row r="2" ht="24" customHeight="1">
      <c r="A2" s="2" t="inlineStr">
        <is>
          <t>Author-designed assumptions applied to 2026–2029 official NRF withdrawals</t>
        </is>
      </c>
    </row>
    <row r="4" ht="24" customHeight="1">
      <c r="A4" s="3" t="inlineStr">
        <is>
          <t>Scenario controls</t>
        </is>
      </c>
    </row>
    <row r="5" ht="34" customHeight="1">
      <c r="A5" s="6" t="inlineStr">
        <is>
          <t>Scenario</t>
        </is>
      </c>
      <c r="B5" s="6" t="inlineStr">
        <is>
          <t>Withdrawal factor</t>
        </is>
      </c>
      <c r="C5" s="6" t="inlineStr">
        <is>
          <t>Infrastructure</t>
        </is>
      </c>
      <c r="D5" s="6" t="inlineStr">
        <is>
          <t>Human capital</t>
        </is>
      </c>
      <c r="E5" s="6" t="inlineStr">
        <is>
          <t>Diversification / SMEs</t>
        </is>
      </c>
      <c r="F5" s="6" t="inlineStr">
        <is>
          <t>Climate resilience</t>
        </is>
      </c>
      <c r="G5" s="6" t="inlineStr">
        <is>
          <t>Institutions / data</t>
        </is>
      </c>
      <c r="H5" s="6" t="inlineStr">
        <is>
          <t>Transfers / other</t>
        </is>
      </c>
    </row>
    <row r="6">
      <c r="A6" s="8" t="inlineStr">
        <is>
          <t>Accelerated Spend</t>
        </is>
      </c>
      <c r="B6" s="14" t="n">
        <v>1.15</v>
      </c>
      <c r="C6" s="14" t="n">
        <v>0.3</v>
      </c>
      <c r="D6" s="14" t="n">
        <v>0.15</v>
      </c>
      <c r="E6" s="14" t="n">
        <v>0.1</v>
      </c>
      <c r="F6" s="14" t="n">
        <v>0.05</v>
      </c>
      <c r="G6" s="14" t="n">
        <v>0.05</v>
      </c>
      <c r="H6" s="14" t="n">
        <v>0.35</v>
      </c>
    </row>
    <row r="7">
      <c r="A7" s="7" t="inlineStr">
        <is>
          <t>Balanced Transformation</t>
        </is>
      </c>
      <c r="B7" s="15" t="n">
        <v>1</v>
      </c>
      <c r="C7" s="15" t="n">
        <v>0.35</v>
      </c>
      <c r="D7" s="15" t="n">
        <v>0.2</v>
      </c>
      <c r="E7" s="15" t="n">
        <v>0.15</v>
      </c>
      <c r="F7" s="15" t="n">
        <v>0.12</v>
      </c>
      <c r="G7" s="15" t="n">
        <v>0.08</v>
      </c>
      <c r="H7" s="15" t="n">
        <v>0.1</v>
      </c>
    </row>
    <row r="8">
      <c r="A8" s="8" t="inlineStr">
        <is>
          <t>Future-Proof</t>
        </is>
      </c>
      <c r="B8" s="14" t="n">
        <v>0.85</v>
      </c>
      <c r="C8" s="14" t="n">
        <v>0.25</v>
      </c>
      <c r="D8" s="14" t="n">
        <v>0.25</v>
      </c>
      <c r="E8" s="14" t="n">
        <v>0.2</v>
      </c>
      <c r="F8" s="14" t="n">
        <v>0.18</v>
      </c>
      <c r="G8" s="14" t="n">
        <v>0.07000000000000001</v>
      </c>
      <c r="H8" s="14" t="n">
        <v>0.05</v>
      </c>
    </row>
    <row r="10" ht="24" customHeight="1">
      <c r="A10" s="3" t="inlineStr">
        <is>
          <t>2026–2029 deployment by scenario</t>
        </is>
      </c>
    </row>
    <row r="11" ht="34" customHeight="1">
      <c r="A11" s="6" t="inlineStr">
        <is>
          <t>Scenario</t>
        </is>
      </c>
      <c r="B11" s="6" t="inlineStr">
        <is>
          <t>Adjusted withdrawals</t>
        </is>
      </c>
      <c r="C11" s="6" t="inlineStr">
        <is>
          <t>Infrastructure</t>
        </is>
      </c>
      <c r="D11" s="6" t="inlineStr">
        <is>
          <t>Human capital</t>
        </is>
      </c>
      <c r="E11" s="6" t="inlineStr">
        <is>
          <t>Diversification / SMEs</t>
        </is>
      </c>
      <c r="F11" s="6" t="inlineStr">
        <is>
          <t>Climate resilience</t>
        </is>
      </c>
      <c r="G11" s="6" t="inlineStr">
        <is>
          <t>Institutions / data</t>
        </is>
      </c>
      <c r="H11" s="6" t="inlineStr">
        <is>
          <t>Transfers / other</t>
        </is>
      </c>
    </row>
    <row r="12">
      <c r="A12" s="8">
        <f>'3. Scenarios'!A6</f>
        <v/>
      </c>
      <c r="B12" s="16">
        <f>SUM('2. NRF Outlook'!E8:E11)*B6</f>
        <v/>
      </c>
      <c r="C12" s="16">
        <f>$B12*C6</f>
        <v/>
      </c>
      <c r="D12" s="16">
        <f>$B12*D6</f>
        <v/>
      </c>
      <c r="E12" s="16">
        <f>$B12*E6</f>
        <v/>
      </c>
      <c r="F12" s="16">
        <f>$B12*F6</f>
        <v/>
      </c>
      <c r="G12" s="16">
        <f>$B12*G6</f>
        <v/>
      </c>
      <c r="H12" s="16">
        <f>$B12*H6</f>
        <v/>
      </c>
    </row>
    <row r="13">
      <c r="A13" s="7">
        <f>'3. Scenarios'!A7</f>
        <v/>
      </c>
      <c r="B13" s="17">
        <f>SUM('2. NRF Outlook'!E8:E11)*B7</f>
        <v/>
      </c>
      <c r="C13" s="17">
        <f>$B13*C7</f>
        <v/>
      </c>
      <c r="D13" s="17">
        <f>$B13*D7</f>
        <v/>
      </c>
      <c r="E13" s="17">
        <f>$B13*E7</f>
        <v/>
      </c>
      <c r="F13" s="17">
        <f>$B13*F7</f>
        <v/>
      </c>
      <c r="G13" s="17">
        <f>$B13*G7</f>
        <v/>
      </c>
      <c r="H13" s="17">
        <f>$B13*H7</f>
        <v/>
      </c>
    </row>
    <row r="14">
      <c r="A14" s="8">
        <f>'3. Scenarios'!A8</f>
        <v/>
      </c>
      <c r="B14" s="16">
        <f>SUM('2. NRF Outlook'!E8:E11)*B8</f>
        <v/>
      </c>
      <c r="C14" s="16">
        <f>$B14*C8</f>
        <v/>
      </c>
      <c r="D14" s="16">
        <f>$B14*D8</f>
        <v/>
      </c>
      <c r="E14" s="16">
        <f>$B14*E8</f>
        <v/>
      </c>
      <c r="F14" s="16">
        <f>$B14*F8</f>
        <v/>
      </c>
      <c r="G14" s="16">
        <f>$B14*G8</f>
        <v/>
      </c>
      <c r="H14" s="16">
        <f>$B14*H8</f>
        <v/>
      </c>
    </row>
    <row r="17">
      <c r="A17" s="18" t="inlineStr">
        <is>
          <t>Note</t>
        </is>
      </c>
      <c r="B17" s="19" t="inlineStr">
        <is>
          <t>Allocation percentages are portfolio assumptions used to compare strategic choices. They do not describe the Government of Guyana's actual budget allocation.</t>
        </is>
      </c>
    </row>
  </sheetData>
  <mergeCells count="4">
    <mergeCell ref="A4:H4"/>
    <mergeCell ref="A2:H2"/>
    <mergeCell ref="A10:H10"/>
    <mergeCell ref="A1:H1"/>
  </mergeCells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0" customWidth="1" min="8" max="8"/>
  </cols>
  <sheetData>
    <row r="1" ht="38" customHeight="1">
      <c r="A1" s="1" t="inlineStr">
        <is>
          <t>4. MULTI-CRITERIA TRANSFORMATION SCORECARD</t>
        </is>
      </c>
    </row>
    <row r="2" ht="24" customHeight="1">
      <c r="A2" s="2" t="inlineStr">
        <is>
          <t>Scores compare pathways; they are decision aids, not forecasts</t>
        </is>
      </c>
    </row>
    <row r="4" ht="24" customHeight="1">
      <c r="A4" s="3" t="inlineStr">
        <is>
          <t>Value coefficients by allocation category</t>
        </is>
      </c>
    </row>
    <row r="5" ht="34" customHeight="1">
      <c r="A5" s="6" t="inlineStr">
        <is>
          <t>Category</t>
        </is>
      </c>
      <c r="B5" s="6" t="inlineStr">
        <is>
          <t>Commercial value</t>
        </is>
      </c>
      <c r="C5" s="6" t="inlineStr">
        <is>
          <t>Public value</t>
        </is>
      </c>
      <c r="D5" s="6" t="inlineStr">
        <is>
          <t>Resilience value</t>
        </is>
      </c>
      <c r="E5" s="6" t="inlineStr">
        <is>
          <t>Rationale</t>
        </is>
      </c>
    </row>
    <row r="6">
      <c r="A6" s="8" t="inlineStr">
        <is>
          <t>Infrastructure</t>
        </is>
      </c>
      <c r="B6" s="14" t="n">
        <v>1</v>
      </c>
      <c r="C6" s="14" t="n">
        <v>0.55</v>
      </c>
      <c r="D6" s="14" t="n">
        <v>0.45</v>
      </c>
      <c r="E6" s="8" t="inlineStr">
        <is>
          <t>Enables logistics and productivity; public value depends on access and execution</t>
        </is>
      </c>
    </row>
    <row r="7">
      <c r="A7" s="7" t="inlineStr">
        <is>
          <t>Human capital</t>
        </is>
      </c>
      <c r="B7" s="15" t="n">
        <v>0.7</v>
      </c>
      <c r="C7" s="15" t="n">
        <v>1</v>
      </c>
      <c r="D7" s="15" t="n">
        <v>0.65</v>
      </c>
      <c r="E7" s="7" t="inlineStr">
        <is>
          <t>Builds skills, health, employability, and institutional depth</t>
        </is>
      </c>
    </row>
    <row r="8">
      <c r="A8" s="8" t="inlineStr">
        <is>
          <t>Diversification / SMEs</t>
        </is>
      </c>
      <c r="B8" s="14" t="n">
        <v>1</v>
      </c>
      <c r="C8" s="14" t="n">
        <v>0.75</v>
      </c>
      <c r="D8" s="14" t="n">
        <v>0.95</v>
      </c>
      <c r="E8" s="8" t="inlineStr">
        <is>
          <t>Builds non-oil exports, enterprise capacity, and shock absorption</t>
        </is>
      </c>
    </row>
    <row r="9">
      <c r="A9" s="7" t="inlineStr">
        <is>
          <t>Climate resilience</t>
        </is>
      </c>
      <c r="B9" s="15" t="n">
        <v>0.35</v>
      </c>
      <c r="C9" s="15" t="n">
        <v>0.85</v>
      </c>
      <c r="D9" s="15" t="n">
        <v>1</v>
      </c>
      <c r="E9" s="7" t="inlineStr">
        <is>
          <t>Protects coastal communities, assets, and long-term continuity</t>
        </is>
      </c>
    </row>
    <row r="10">
      <c r="A10" s="8" t="inlineStr">
        <is>
          <t>Institutions / data</t>
        </is>
      </c>
      <c r="B10" s="14" t="n">
        <v>0.65</v>
      </c>
      <c r="C10" s="14" t="n">
        <v>0.75</v>
      </c>
      <c r="D10" s="14" t="n">
        <v>1</v>
      </c>
      <c r="E10" s="8" t="inlineStr">
        <is>
          <t>Improves project selection, transparency, regulation, and learning</t>
        </is>
      </c>
    </row>
    <row r="11">
      <c r="A11" s="7" t="inlineStr">
        <is>
          <t>Transfers / other</t>
        </is>
      </c>
      <c r="B11" s="15" t="n">
        <v>0.15</v>
      </c>
      <c r="C11" s="15" t="n">
        <v>0.7</v>
      </c>
      <c r="D11" s="15" t="n">
        <v>0.2</v>
      </c>
      <c r="E11" s="7" t="inlineStr">
        <is>
          <t>Can provide immediate relief; lower durable-capability multiplier</t>
        </is>
      </c>
    </row>
    <row r="13" ht="24" customHeight="1">
      <c r="A13" s="3" t="inlineStr">
        <is>
          <t>Scenario results</t>
        </is>
      </c>
    </row>
    <row r="14" ht="34" customHeight="1">
      <c r="A14" s="6" t="inlineStr">
        <is>
          <t>Scenario</t>
        </is>
      </c>
      <c r="B14" s="6" t="inlineStr">
        <is>
          <t>Commercial score</t>
        </is>
      </c>
      <c r="C14" s="6" t="inlineStr">
        <is>
          <t>Public-value score</t>
        </is>
      </c>
      <c r="D14" s="6" t="inlineStr">
        <is>
          <t>Base resilience score</t>
        </is>
      </c>
      <c r="E14" s="6" t="inlineStr">
        <is>
          <t>Savings-buffer score</t>
        </is>
      </c>
      <c r="F14" s="6" t="inlineStr">
        <is>
          <t>Resilience score</t>
        </is>
      </c>
      <c r="G14" s="6" t="inlineStr">
        <is>
          <t>Composite score</t>
        </is>
      </c>
      <c r="H14" s="6" t="inlineStr">
        <is>
          <t>Rank</t>
        </is>
      </c>
    </row>
    <row r="15">
      <c r="A15" s="7">
        <f>'3. Scenarios'!A6</f>
        <v/>
      </c>
      <c r="B15" s="20">
        <f>('3. Scenarios'!C6*$B$6+'3. Scenarios'!D6*$B$7+'3. Scenarios'!E6*$B$8+'3. Scenarios'!F6*$B$9+'3. Scenarios'!G6*$B$10+'3. Scenarios'!H6*$B$11)*'3. Scenarios'!B6*100</f>
        <v/>
      </c>
      <c r="C15" s="20">
        <f>('3. Scenarios'!C6*$C$6+'3. Scenarios'!D6*$C$7+'3. Scenarios'!E6*$C$8+'3. Scenarios'!F6*$C$9+'3. Scenarios'!G6*$C$10+'3. Scenarios'!H6*$C$11)*'3. Scenarios'!B6*100</f>
        <v/>
      </c>
      <c r="D15" s="20">
        <f>('3. Scenarios'!C6*$D$6+'3. Scenarios'!D6*$D$7+'3. Scenarios'!E6*$D$8+'3. Scenarios'!F6*$D$9+'3. Scenarios'!G6*$D$10+'3. Scenarios'!H6*$D$11)*100</f>
        <v/>
      </c>
      <c r="E15" s="20">
        <f>MIN(100,85/'3. Scenarios'!B6)</f>
        <v/>
      </c>
      <c r="F15" s="20">
        <f>D15*65%+E15*35%</f>
        <v/>
      </c>
      <c r="G15" s="20">
        <f>B15*35%+C15*40%+F15*25%</f>
        <v/>
      </c>
      <c r="H15" s="7">
        <f>RANK(G15,$G$15:$G$17,0)</f>
        <v/>
      </c>
    </row>
    <row r="16">
      <c r="A16" s="8">
        <f>'3. Scenarios'!A7</f>
        <v/>
      </c>
      <c r="B16" s="21">
        <f>('3. Scenarios'!C7*$B$6+'3. Scenarios'!D7*$B$7+'3. Scenarios'!E7*$B$8+'3. Scenarios'!F7*$B$9+'3. Scenarios'!G7*$B$10+'3. Scenarios'!H7*$B$11)*'3. Scenarios'!B7*100</f>
        <v/>
      </c>
      <c r="C16" s="21">
        <f>('3. Scenarios'!C7*$C$6+'3. Scenarios'!D7*$C$7+'3. Scenarios'!E7*$C$8+'3. Scenarios'!F7*$C$9+'3. Scenarios'!G7*$C$10+'3. Scenarios'!H7*$C$11)*'3. Scenarios'!B7*100</f>
        <v/>
      </c>
      <c r="D16" s="21">
        <f>('3. Scenarios'!C7*$D$6+'3. Scenarios'!D7*$D$7+'3. Scenarios'!E7*$D$8+'3. Scenarios'!F7*$D$9+'3. Scenarios'!G7*$D$10+'3. Scenarios'!H7*$D$11)*100</f>
        <v/>
      </c>
      <c r="E16" s="21">
        <f>MIN(100,85/'3. Scenarios'!B7)</f>
        <v/>
      </c>
      <c r="F16" s="21">
        <f>D16*65%+E16*35%</f>
        <v/>
      </c>
      <c r="G16" s="21">
        <f>B16*35%+C16*40%+F16*25%</f>
        <v/>
      </c>
      <c r="H16" s="8">
        <f>RANK(G16,$G$15:$G$17,0)</f>
        <v/>
      </c>
    </row>
    <row r="17">
      <c r="A17" s="7">
        <f>'3. Scenarios'!A8</f>
        <v/>
      </c>
      <c r="B17" s="20">
        <f>('3. Scenarios'!C8*$B$6+'3. Scenarios'!D8*$B$7+'3. Scenarios'!E8*$B$8+'3. Scenarios'!F8*$B$9+'3. Scenarios'!G8*$B$10+'3. Scenarios'!H8*$B$11)*'3. Scenarios'!B8*100</f>
        <v/>
      </c>
      <c r="C17" s="20">
        <f>('3. Scenarios'!C8*$C$6+'3. Scenarios'!D8*$C$7+'3. Scenarios'!E8*$C$8+'3. Scenarios'!F8*$C$9+'3. Scenarios'!G8*$C$10+'3. Scenarios'!H8*$C$11)*'3. Scenarios'!B8*100</f>
        <v/>
      </c>
      <c r="D17" s="20">
        <f>('3. Scenarios'!C8*$D$6+'3. Scenarios'!D8*$D$7+'3. Scenarios'!E8*$D$8+'3. Scenarios'!F8*$D$9+'3. Scenarios'!G8*$D$10+'3. Scenarios'!H8*$D$11)*100</f>
        <v/>
      </c>
      <c r="E17" s="20">
        <f>MIN(100,85/'3. Scenarios'!B8)</f>
        <v/>
      </c>
      <c r="F17" s="20">
        <f>D17*65%+E17*35%</f>
        <v/>
      </c>
      <c r="G17" s="20">
        <f>B17*35%+C17*40%+F17*25%</f>
        <v/>
      </c>
      <c r="H17" s="7">
        <f>RANK(G17,$G$15:$G$17,0)</f>
        <v/>
      </c>
    </row>
    <row r="20" ht="60" customHeight="1">
      <c r="A20" s="4" t="inlineStr">
        <is>
          <t>Decision</t>
        </is>
      </c>
      <c r="B20" s="19" t="inlineStr">
        <is>
          <t>Balanced Transformation is recommended as the default pathway: it preserves meaningful NRF accumulation while combining productive infrastructure with human capital, diversification, climate resilience, and stronger institutions. Future-Proof is the preferred fallback if oil revenues weaken materially.</t>
        </is>
      </c>
    </row>
  </sheetData>
  <mergeCells count="4">
    <mergeCell ref="A4:H4"/>
    <mergeCell ref="A13:H13"/>
    <mergeCell ref="A2:H2"/>
    <mergeCell ref="A1:H1"/>
  </mergeCells>
  <conditionalFormatting sqref="G15:G17">
    <cfRule type="colorScale" priority="1">
      <colorScale>
        <cfvo type="min"/>
        <cfvo type="percentile" val="50"/>
        <cfvo type="max"/>
        <color rgb="00F4CCCC"/>
        <color rgb="00FFF2CC"/>
        <color rgb="00D9EAD3"/>
      </colorScale>
    </cfRule>
  </conditionalFormatting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zoomScale="90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0" customWidth="1" min="5" max="5"/>
  </cols>
  <sheetData>
    <row r="1" ht="38" customHeight="1">
      <c r="A1" s="1" t="inlineStr">
        <is>
          <t>5. OIL-REVENUE STRESS TEST</t>
        </is>
      </c>
    </row>
    <row r="2" ht="24" customHeight="1">
      <c r="A2" s="2" t="inlineStr">
        <is>
          <t>NRF closing balance under revenue sensitivity and scenario withdrawal choices | US$bn</t>
        </is>
      </c>
    </row>
    <row r="4" ht="24" customHeight="1">
      <c r="A4" s="3" t="inlineStr">
        <is>
          <t>Revenue cases</t>
        </is>
      </c>
    </row>
    <row r="5" ht="34" customHeight="1">
      <c r="A5" s="6" t="inlineStr">
        <is>
          <t>Case</t>
        </is>
      </c>
      <c r="B5" s="6" t="inlineStr">
        <is>
          <t>Petroleum revenue factor</t>
        </is>
      </c>
      <c r="C5" s="6" t="inlineStr">
        <is>
          <t>Interpretation</t>
        </is>
      </c>
    </row>
    <row r="6">
      <c r="A6" s="8" t="inlineStr">
        <is>
          <t>Downside</t>
        </is>
      </c>
      <c r="B6" s="14" t="n">
        <v>0.7</v>
      </c>
      <c r="C6" s="8" t="inlineStr">
        <is>
          <t>Sustained lower price / receipts</t>
        </is>
      </c>
    </row>
    <row r="7">
      <c r="A7" s="7" t="inlineStr">
        <is>
          <t>Reference</t>
        </is>
      </c>
      <c r="B7" s="15" t="n">
        <v>1</v>
      </c>
      <c r="C7" s="7" t="inlineStr">
        <is>
          <t>Official petroleum-revenue path</t>
        </is>
      </c>
    </row>
    <row r="8">
      <c r="A8" s="8" t="inlineStr">
        <is>
          <t>Upside</t>
        </is>
      </c>
      <c r="B8" s="14" t="n">
        <v>1.2</v>
      </c>
      <c r="C8" s="8" t="inlineStr">
        <is>
          <t>Higher receipts than official path</t>
        </is>
      </c>
    </row>
    <row r="10" ht="24" customHeight="1">
      <c r="A10" s="3" t="inlineStr">
        <is>
          <t>End-2029 NRF balance</t>
        </is>
      </c>
    </row>
    <row r="11" ht="34" customHeight="1">
      <c r="A11" s="6" t="inlineStr">
        <is>
          <t>Revenue case</t>
        </is>
      </c>
      <c r="B11" s="6" t="inlineStr">
        <is>
          <t>Accelerated Spend</t>
        </is>
      </c>
      <c r="C11" s="6" t="inlineStr">
        <is>
          <t>Balanced Transformation</t>
        </is>
      </c>
      <c r="D11" s="6" t="inlineStr">
        <is>
          <t>Future-Proof</t>
        </is>
      </c>
      <c r="E11" s="6" t="inlineStr">
        <is>
          <t>Best buffer</t>
        </is>
      </c>
    </row>
    <row r="12">
      <c r="A12" s="8">
        <f>A6</f>
        <v/>
      </c>
      <c r="B12" s="16">
        <f>MAX(0,'2. NRF Outlook'!G7+SUM('2. NRF Outlook'!C8:C11)*$B6+SUM('2. NRF Outlook'!D8:D11)-SUM('2. NRF Outlook'!E8:E11)*'3. Scenarios'!B6)</f>
        <v/>
      </c>
      <c r="C12" s="16">
        <f>MAX(0,'2. NRF Outlook'!G7+SUM('2. NRF Outlook'!C8:C11)*$B6+SUM('2. NRF Outlook'!D8:D11)-SUM('2. NRF Outlook'!E8:E11)*'3. Scenarios'!B7)</f>
        <v/>
      </c>
      <c r="D12" s="16">
        <f>MAX(0,'2. NRF Outlook'!G7+SUM('2. NRF Outlook'!C8:C11)*$B6+SUM('2. NRF Outlook'!D8:D11)-SUM('2. NRF Outlook'!E8:E11)*'3. Scenarios'!B8)</f>
        <v/>
      </c>
      <c r="E12" s="16">
        <f>MAX(B12:D12)</f>
        <v/>
      </c>
    </row>
    <row r="13">
      <c r="A13" s="7">
        <f>A7</f>
        <v/>
      </c>
      <c r="B13" s="17">
        <f>MAX(0,'2. NRF Outlook'!G7+SUM('2. NRF Outlook'!C8:C11)*$B7+SUM('2. NRF Outlook'!D8:D11)-SUM('2. NRF Outlook'!E8:E11)*'3. Scenarios'!B6)</f>
        <v/>
      </c>
      <c r="C13" s="17">
        <f>MAX(0,'2. NRF Outlook'!G7+SUM('2. NRF Outlook'!C8:C11)*$B7+SUM('2. NRF Outlook'!D8:D11)-SUM('2. NRF Outlook'!E8:E11)*'3. Scenarios'!B7)</f>
        <v/>
      </c>
      <c r="D13" s="17">
        <f>MAX(0,'2. NRF Outlook'!G7+SUM('2. NRF Outlook'!C8:C11)*$B7+SUM('2. NRF Outlook'!D8:D11)-SUM('2. NRF Outlook'!E8:E11)*'3. Scenarios'!B8)</f>
        <v/>
      </c>
      <c r="E13" s="17">
        <f>MAX(B13:D13)</f>
        <v/>
      </c>
    </row>
    <row r="14">
      <c r="A14" s="8">
        <f>A8</f>
        <v/>
      </c>
      <c r="B14" s="16">
        <f>MAX(0,'2. NRF Outlook'!G7+SUM('2. NRF Outlook'!C8:C11)*$B8+SUM('2. NRF Outlook'!D8:D11)-SUM('2. NRF Outlook'!E8:E11)*'3. Scenarios'!B6)</f>
        <v/>
      </c>
      <c r="C14" s="16">
        <f>MAX(0,'2. NRF Outlook'!G7+SUM('2. NRF Outlook'!C8:C11)*$B8+SUM('2. NRF Outlook'!D8:D11)-SUM('2. NRF Outlook'!E8:E11)*'3. Scenarios'!B7)</f>
        <v/>
      </c>
      <c r="D14" s="16">
        <f>MAX(0,'2. NRF Outlook'!G7+SUM('2. NRF Outlook'!C8:C11)*$B8+SUM('2. NRF Outlook'!D8:D11)-SUM('2. NRF Outlook'!E8:E11)*'3. Scenarios'!B8)</f>
        <v/>
      </c>
      <c r="E14" s="16">
        <f>MAX(B14:D14)</f>
        <v/>
      </c>
    </row>
    <row r="33" ht="55" customHeight="1">
      <c r="A33" s="4" t="inlineStr">
        <is>
          <t>Interpretation</t>
        </is>
      </c>
      <c r="B33" s="19" t="inlineStr">
        <is>
          <t>The model shows why allocation quality and savings discipline are joint decisions. Under a downside revenue path, the Future-Proof pathway preserves the largest buffer; under the reference path, Balanced funds transformation while still growing the Fund.</t>
        </is>
      </c>
    </row>
  </sheetData>
  <mergeCells count="4">
    <mergeCell ref="A4:H4"/>
    <mergeCell ref="A2:H2"/>
    <mergeCell ref="A10:H10"/>
    <mergeCell ref="A1:H1"/>
  </mergeCell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30" customWidth="1" min="3" max="3"/>
    <col width="32" customWidth="1" min="4" max="4"/>
    <col width="28" customWidth="1" min="5" max="5"/>
    <col width="25" customWidth="1" min="6" max="6"/>
    <col width="25" customWidth="1" min="7" max="7"/>
    <col width="28" customWidth="1" min="8" max="8"/>
  </cols>
  <sheetData>
    <row r="1" ht="38" customHeight="1">
      <c r="A1" s="1" t="inlineStr">
        <is>
          <t>6. 2026–2030 TRANSFORMATION ROADMAP</t>
        </is>
      </c>
    </row>
    <row r="2" ht="24" customHeight="1">
      <c r="A2" s="2" t="inlineStr">
        <is>
          <t>Portfolio program design with measurable stage gates</t>
        </is>
      </c>
    </row>
    <row r="4" ht="34" customHeight="1">
      <c r="A4" s="6" t="inlineStr">
        <is>
          <t>Workstream</t>
        </is>
      </c>
      <c r="B4" s="6" t="inlineStr">
        <is>
          <t>2026 foundation</t>
        </is>
      </c>
      <c r="C4" s="6" t="inlineStr">
        <is>
          <t>2027 scale</t>
        </is>
      </c>
      <c r="D4" s="6" t="inlineStr">
        <is>
          <t>2028–2029 institutionalize</t>
        </is>
      </c>
      <c r="E4" s="6" t="inlineStr">
        <is>
          <t>2030 outcome</t>
        </is>
      </c>
      <c r="F4" s="6" t="inlineStr">
        <is>
          <t>Lead owner</t>
        </is>
      </c>
      <c r="G4" s="6" t="inlineStr">
        <is>
          <t>Primary KPI</t>
        </is>
      </c>
      <c r="H4" s="6" t="inlineStr">
        <is>
          <t>Gate</t>
        </is>
      </c>
    </row>
    <row r="5" ht="72" customHeight="1">
      <c r="A5" s="7" t="inlineStr">
        <is>
          <t>Commercial platform</t>
        </is>
      </c>
      <c r="B5" s="7" t="inlineStr">
        <is>
          <t>Supplier capability map; export bottleneck baseline</t>
        </is>
      </c>
      <c r="C5" s="7" t="inlineStr">
        <is>
          <t>Supplier development and standards support</t>
        </is>
      </c>
      <c r="D5" s="7" t="inlineStr">
        <is>
          <t>Regional export clusters and shared services</t>
        </is>
      </c>
      <c r="E5" s="7" t="inlineStr">
        <is>
          <t>Higher-value non-oil exports</t>
        </is>
      </c>
      <c r="F5" s="7" t="inlineStr">
        <is>
          <t>Trade / private-sector agencies</t>
        </is>
      </c>
      <c r="G5" s="7" t="inlineStr">
        <is>
          <t>Non-oil export growth</t>
        </is>
      </c>
      <c r="H5" s="7" t="inlineStr">
        <is>
          <t>Independent competitiveness review</t>
        </is>
      </c>
    </row>
    <row r="6" ht="72" customHeight="1">
      <c r="A6" s="8" t="inlineStr">
        <is>
          <t>Human capital</t>
        </is>
      </c>
      <c r="B6" s="8" t="inlineStr">
        <is>
          <t>Critical-skills forecast; TVET alignment</t>
        </is>
      </c>
      <c r="C6" s="8" t="inlineStr">
        <is>
          <t>Industry-linked training and apprenticeships</t>
        </is>
      </c>
      <c r="D6" s="8" t="inlineStr">
        <is>
          <t>Management, engineering, digital and public-sector capability</t>
        </is>
      </c>
      <c r="E6" s="8" t="inlineStr">
        <is>
          <t>Deeper local technical leadership</t>
        </is>
      </c>
      <c r="F6" s="8" t="inlineStr">
        <is>
          <t>Education / labour / industry</t>
        </is>
      </c>
      <c r="G6" s="8" t="inlineStr">
        <is>
          <t>Placement and wage progression</t>
        </is>
      </c>
      <c r="H6" s="8" t="inlineStr">
        <is>
          <t>Training-to-employment conversion</t>
        </is>
      </c>
    </row>
    <row r="7" ht="72" customHeight="1">
      <c r="A7" s="7" t="inlineStr">
        <is>
          <t>Public investment</t>
        </is>
      </c>
      <c r="B7" s="7" t="inlineStr">
        <is>
          <t>Project appraisal and delivery-unit standards</t>
        </is>
      </c>
      <c r="C7" s="7" t="inlineStr">
        <is>
          <t>Prioritized transport, power, health, education execution</t>
        </is>
      </c>
      <c r="D7" s="7" t="inlineStr">
        <is>
          <t>Benefits realization and maintenance funding</t>
        </is>
      </c>
      <c r="E7" s="7" t="inlineStr">
        <is>
          <t>Reliable productive infrastructure</t>
        </is>
      </c>
      <c r="F7" s="7" t="inlineStr">
        <is>
          <t>Finance / sector ministries</t>
        </is>
      </c>
      <c r="G7" s="7" t="inlineStr">
        <is>
          <t>On-time/on-budget + benefit KPIs</t>
        </is>
      </c>
      <c r="H7" s="7" t="inlineStr">
        <is>
          <t>Stage-gate portfolio review</t>
        </is>
      </c>
    </row>
    <row r="8" ht="72" customHeight="1">
      <c r="A8" s="8" t="inlineStr">
        <is>
          <t>Climate resilience</t>
        </is>
      </c>
      <c r="B8" s="8" t="inlineStr">
        <is>
          <t>Coastal asset-risk register</t>
        </is>
      </c>
      <c r="C8" s="8" t="inlineStr">
        <is>
          <t>Drainage, sea defence and resilient infrastructure</t>
        </is>
      </c>
      <c r="D8" s="8" t="inlineStr">
        <is>
          <t>Resilience standards embedded in capital portfolio</t>
        </is>
      </c>
      <c r="E8" s="8" t="inlineStr">
        <is>
          <t>Lower disruption and loss exposure</t>
        </is>
      </c>
      <c r="F8" s="8" t="inlineStr">
        <is>
          <t>Climate / public works</t>
        </is>
      </c>
      <c r="G8" s="8" t="inlineStr">
        <is>
          <t>People and assets protected</t>
        </is>
      </c>
      <c r="H8" s="8" t="inlineStr">
        <is>
          <t>Annual resilience stress test</t>
        </is>
      </c>
    </row>
    <row r="9" ht="72" customHeight="1">
      <c r="A9" s="7" t="inlineStr">
        <is>
          <t>Institutions &amp; data</t>
        </is>
      </c>
      <c r="B9" s="7" t="inlineStr">
        <is>
          <t>NRF / budget / local-content dashboard specification</t>
        </is>
      </c>
      <c r="C9" s="7" t="inlineStr">
        <is>
          <t>Open reporting and procurement analytics</t>
        </is>
      </c>
      <c r="D9" s="7" t="inlineStr">
        <is>
          <t>Independent evaluation and policy learning cycles</t>
        </is>
      </c>
      <c r="E9" s="7" t="inlineStr">
        <is>
          <t>Higher trust and adaptive governance</t>
        </is>
      </c>
      <c r="F9" s="7" t="inlineStr">
        <is>
          <t>Finance / audit / statistics</t>
        </is>
      </c>
      <c r="G9" s="7" t="inlineStr">
        <is>
          <t>Timeliness and completeness</t>
        </is>
      </c>
      <c r="H9" s="7" t="inlineStr">
        <is>
          <t>Public annual scorecard</t>
        </is>
      </c>
    </row>
  </sheetData>
  <mergeCells count="2">
    <mergeCell ref="A2:H2"/>
    <mergeCell ref="A1:H1"/>
  </mergeCells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zoomScale="9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8" customHeight="1">
      <c r="A1" s="1" t="inlineStr">
        <is>
          <t>EXECUTIVE DASHBOARD</t>
        </is>
      </c>
    </row>
    <row r="2" ht="24" customHeight="1">
      <c r="A2" s="2" t="inlineStr">
        <is>
          <t>Recommended pathway: Balanced Transformation with resilience guardrails</t>
        </is>
      </c>
    </row>
    <row r="4" ht="24" customHeight="1">
      <c r="A4" s="3" t="inlineStr">
        <is>
          <t>2025 / 2026 context</t>
        </is>
      </c>
    </row>
    <row r="6">
      <c r="A6" s="22" t="inlineStr">
        <is>
          <t>Real GDP growth</t>
        </is>
      </c>
      <c r="B6" s="23" t="n"/>
      <c r="C6" s="22" t="inlineStr">
        <is>
          <t>NRF closing balance</t>
        </is>
      </c>
      <c r="D6" s="23" t="n"/>
      <c r="E6" s="22" t="inlineStr">
        <is>
          <t>Local procurement</t>
        </is>
      </c>
      <c r="F6" s="23" t="n"/>
      <c r="G6" s="22" t="inlineStr">
        <is>
          <t>Installed capacity</t>
        </is>
      </c>
      <c r="H6" s="23" t="n"/>
    </row>
    <row r="7">
      <c r="A7" s="24">
        <f>'1. Baseline'!C5</f>
        <v/>
      </c>
      <c r="B7" s="23" t="n"/>
      <c r="C7" s="25">
        <f>'1. Baseline'!C13</f>
        <v/>
      </c>
      <c r="D7" s="23" t="n"/>
      <c r="E7" s="26">
        <f>'1. Baseline'!C15</f>
        <v/>
      </c>
      <c r="F7" s="23" t="n"/>
      <c r="G7" s="26">
        <f>'1. Baseline'!C8</f>
        <v/>
      </c>
      <c r="H7" s="23" t="n"/>
    </row>
    <row r="8">
      <c r="A8" s="23" t="n"/>
      <c r="B8" s="23" t="n"/>
      <c r="C8" s="23" t="n"/>
      <c r="D8" s="23" t="n"/>
      <c r="E8" s="23" t="n"/>
      <c r="F8" s="23" t="n"/>
      <c r="G8" s="23" t="n"/>
      <c r="H8" s="23" t="n"/>
    </row>
    <row r="9">
      <c r="A9" s="27" t="inlineStr">
        <is>
          <t>2025</t>
        </is>
      </c>
      <c r="B9" s="23" t="n"/>
      <c r="C9" s="27" t="inlineStr">
        <is>
          <t>US$bn, end-2025</t>
        </is>
      </c>
      <c r="D9" s="23" t="n"/>
      <c r="E9" s="27" t="inlineStr">
        <is>
          <t>US$bn cumulative</t>
        </is>
      </c>
      <c r="F9" s="23" t="n"/>
      <c r="G9" s="27" t="inlineStr">
        <is>
          <t>million bpd, &gt;</t>
        </is>
      </c>
      <c r="H9" s="23" t="n"/>
    </row>
    <row r="11" ht="24" customHeight="1">
      <c r="A11" s="3" t="inlineStr">
        <is>
          <t>Scenario decision</t>
        </is>
      </c>
    </row>
    <row r="12" ht="34" customHeight="1">
      <c r="A12" s="6" t="inlineStr">
        <is>
          <t>Pathway</t>
        </is>
      </c>
      <c r="B12" s="6" t="inlineStr">
        <is>
          <t>Composite score</t>
        </is>
      </c>
      <c r="C12" s="6" t="inlineStr">
        <is>
          <t>End-2029 NRF balance — reference</t>
        </is>
      </c>
      <c r="D12" s="6" t="inlineStr">
        <is>
          <t>Downside balance</t>
        </is>
      </c>
      <c r="E12" s="6" t="inlineStr">
        <is>
          <t>Decision</t>
        </is>
      </c>
    </row>
    <row r="13">
      <c r="A13" s="7">
        <f>'4. Scorecard'!A15</f>
        <v/>
      </c>
      <c r="B13" s="20">
        <f>'4. Scorecard'!G15</f>
        <v/>
      </c>
      <c r="C13" s="17">
        <f>'5. Stress Test'!B13</f>
        <v/>
      </c>
      <c r="D13" s="17">
        <f>'5. Stress Test'!B12</f>
        <v/>
      </c>
      <c r="E13" s="7" t="inlineStr">
        <is>
          <t>Use only with strict delivery capacity</t>
        </is>
      </c>
    </row>
    <row r="14">
      <c r="A14" s="8">
        <f>'4. Scorecard'!A16</f>
        <v/>
      </c>
      <c r="B14" s="21">
        <f>'4. Scorecard'!G16</f>
        <v/>
      </c>
      <c r="C14" s="16">
        <f>'5. Stress Test'!C13</f>
        <v/>
      </c>
      <c r="D14" s="16">
        <f>'5. Stress Test'!C12</f>
        <v/>
      </c>
      <c r="E14" s="8" t="inlineStr">
        <is>
          <t>Recommended default</t>
        </is>
      </c>
    </row>
    <row r="15">
      <c r="A15" s="7">
        <f>'4. Scorecard'!A17</f>
        <v/>
      </c>
      <c r="B15" s="20">
        <f>'4. Scorecard'!G17</f>
        <v/>
      </c>
      <c r="C15" s="17">
        <f>'5. Stress Test'!D13</f>
        <v/>
      </c>
      <c r="D15" s="17">
        <f>'5. Stress Test'!D12</f>
        <v/>
      </c>
      <c r="E15" s="7" t="inlineStr">
        <is>
          <t>Downside / volatility fallback</t>
        </is>
      </c>
    </row>
    <row r="17" ht="24" customHeight="1">
      <c r="A17" s="3" t="inlineStr">
        <is>
          <t>Executive recommendation</t>
        </is>
      </c>
    </row>
    <row r="18">
      <c r="A18" s="28" t="inlineStr">
        <is>
          <t>Adopt a balanced transformation portfolio: combine productivity infrastructure with human capital, export-oriented diversification, climate protection, and stronger delivery institutions. Keep a formal oil-revenue downside trigger that shifts new commitments toward the Future-Proof pathway if the projected NRF buffer deteriorates.</t>
        </is>
      </c>
    </row>
    <row r="19"/>
    <row r="20"/>
  </sheetData>
  <mergeCells count="18">
    <mergeCell ref="A4:H4"/>
    <mergeCell ref="E6:F6"/>
    <mergeCell ref="C6:D6"/>
    <mergeCell ref="G7:H8"/>
    <mergeCell ref="A18:H20"/>
    <mergeCell ref="C7:D8"/>
    <mergeCell ref="A7:B8"/>
    <mergeCell ref="A2:H2"/>
    <mergeCell ref="E7:F8"/>
    <mergeCell ref="C9:D9"/>
    <mergeCell ref="A11:H11"/>
    <mergeCell ref="G6:H6"/>
    <mergeCell ref="A1:H1"/>
    <mergeCell ref="A9:B9"/>
    <mergeCell ref="G9:H9"/>
    <mergeCell ref="E9:F9"/>
    <mergeCell ref="A6:B6"/>
    <mergeCell ref="A17:H17"/>
  </mergeCells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5" customWidth="1" min="2" max="2"/>
    <col width="75" customWidth="1" min="3" max="3"/>
    <col width="55" customWidth="1" min="4" max="4"/>
    <col width="14" customWidth="1" min="5" max="5"/>
  </cols>
  <sheetData>
    <row r="1" ht="38" customHeight="1">
      <c r="A1" s="1" t="inlineStr">
        <is>
          <t>SOURCE REGISTER</t>
        </is>
      </c>
    </row>
    <row r="2" ht="24" customHeight="1">
      <c r="A2" s="2" t="inlineStr">
        <is>
          <t>Primary sources used in the workbook, deck, and case study</t>
        </is>
      </c>
    </row>
    <row r="4" ht="34" customHeight="1">
      <c r="A4" s="6" t="inlineStr">
        <is>
          <t>#</t>
        </is>
      </c>
      <c r="B4" s="6" t="inlineStr">
        <is>
          <t>Source</t>
        </is>
      </c>
      <c r="C4" s="6" t="inlineStr">
        <is>
          <t>URL</t>
        </is>
      </c>
      <c r="D4" s="6" t="inlineStr">
        <is>
          <t>Used for</t>
        </is>
      </c>
      <c r="E4" s="6" t="inlineStr">
        <is>
          <t>Accessed</t>
        </is>
      </c>
    </row>
    <row r="5" ht="50" customHeight="1">
      <c r="A5" s="7" t="n">
        <v>1</v>
      </c>
      <c r="B5" s="7" t="inlineStr">
        <is>
          <t>Bank of Guyana, Annual Report 2025</t>
        </is>
      </c>
      <c r="C5" s="29" t="inlineStr">
        <is>
          <t>https://bankofguyana.org.gy/bog/images/research/Reports/BOG_Annual_Report_2025.pdf</t>
        </is>
      </c>
      <c r="D5" s="7" t="inlineStr">
        <is>
          <t>2025 GDP, non-oil growth, oil growth, NRF financial results</t>
        </is>
      </c>
      <c r="E5" s="7" t="inlineStr">
        <is>
          <t>2026-07-24</t>
        </is>
      </c>
    </row>
    <row r="6" ht="50" customHeight="1">
      <c r="A6" s="8" t="n">
        <v>2</v>
      </c>
      <c r="B6" s="8" t="inlineStr">
        <is>
          <t>Ministry of Finance, Budget Speech 2026</t>
        </is>
      </c>
      <c r="C6" s="30" t="inlineStr">
        <is>
          <t>https://finance.gov.gy/wp-content/uploads/2026/01/Budget_Speech_2026.pdf</t>
        </is>
      </c>
      <c r="D6" s="8" t="inlineStr">
        <is>
          <t>2025 actuals; 2026–2029 NRF projections; local content; policy context</t>
        </is>
      </c>
      <c r="E6" s="8" t="inlineStr">
        <is>
          <t>2026-07-24</t>
        </is>
      </c>
    </row>
    <row r="7" ht="50" customHeight="1">
      <c r="A7" s="7" t="n">
        <v>3</v>
      </c>
      <c r="B7" s="7" t="inlineStr">
        <is>
          <t>IMF, Guyana 2025 Article IV Consultation</t>
        </is>
      </c>
      <c r="C7" s="29" t="inlineStr">
        <is>
          <t>https://www.elibrary.imf.org/view/journals/002/2025/103/article-A001-en.xml</t>
        </is>
      </c>
      <c r="D7" s="7" t="inlineStr">
        <is>
          <t>Macro outlook, fiscal risks, overheating, diversification, institutions</t>
        </is>
      </c>
      <c r="E7" s="7" t="inlineStr">
        <is>
          <t>2026-07-24</t>
        </is>
      </c>
    </row>
    <row r="8" ht="50" customHeight="1">
      <c r="A8" s="8" t="n">
        <v>4</v>
      </c>
      <c r="B8" s="8" t="inlineStr">
        <is>
          <t>World Bank, Guyana country overview</t>
        </is>
      </c>
      <c r="C8" s="30" t="inlineStr">
        <is>
          <t>https://www.worldbank.org/ext/en/country/guyana</t>
        </is>
      </c>
      <c r="D8" s="8" t="inlineStr">
        <is>
          <t>Development priorities, poverty-data gap, climate and inclusion context</t>
        </is>
      </c>
      <c r="E8" s="8" t="inlineStr">
        <is>
          <t>2026-07-24</t>
        </is>
      </c>
    </row>
    <row r="9" ht="50" customHeight="1">
      <c r="A9" s="7" t="n">
        <v>5</v>
      </c>
      <c r="B9" s="7" t="inlineStr">
        <is>
          <t>World Bank, Guyana data profile</t>
        </is>
      </c>
      <c r="C9" s="29" t="inlineStr">
        <is>
          <t>https://data.worldbank.org/country/guyana</t>
        </is>
      </c>
      <c r="D9" s="7" t="inlineStr">
        <is>
          <t>Population, labour, forest and development indicators</t>
        </is>
      </c>
      <c r="E9" s="7" t="inlineStr">
        <is>
          <t>2026-07-24</t>
        </is>
      </c>
    </row>
    <row r="10" ht="50" customHeight="1">
      <c r="A10" s="8" t="n">
        <v>6</v>
      </c>
      <c r="B10" s="8" t="inlineStr">
        <is>
          <t>Guyana Ministry of Natural Resources, local content update (2026)</t>
        </is>
      </c>
      <c r="C10" s="30" t="inlineStr">
        <is>
          <t>https://mnr.gov.gy/2026/02/20/guyana-vindicated-with-push-for-local-content-legislation-minister-bharrat/</t>
        </is>
      </c>
      <c r="D10" s="8" t="inlineStr">
        <is>
          <t>2026 local-business participation and workforce capability</t>
        </is>
      </c>
      <c r="E10" s="8" t="inlineStr">
        <is>
          <t>2026-07-24</t>
        </is>
      </c>
    </row>
    <row r="11" ht="50" customHeight="1">
      <c r="A11" s="7" t="n">
        <v>7</v>
      </c>
      <c r="B11" s="7" t="inlineStr">
        <is>
          <t>ExxonMobil, Yellowtail startup update (2025)</t>
        </is>
      </c>
      <c r="C11" s="29" t="inlineStr">
        <is>
          <t>https://corporate.exxonmobil.com/news/news-releases/2025/0808_exxonmobil-guyana-begins-production-at-fourth-offshore-guyana-project</t>
        </is>
      </c>
      <c r="D11" s="7" t="inlineStr">
        <is>
          <t>Installed capacity, workforce participation, 2030 company expectation</t>
        </is>
      </c>
      <c r="E11" s="7" t="inlineStr">
        <is>
          <t>2026-07-24</t>
        </is>
      </c>
    </row>
    <row r="12" ht="50" customHeight="1">
      <c r="A12" s="8" t="n">
        <v>8</v>
      </c>
      <c r="B12" s="8" t="inlineStr">
        <is>
          <t>Guyana EITI, publications and data</t>
        </is>
      </c>
      <c r="C12" s="30" t="inlineStr">
        <is>
          <t>https://eiti.gy/publications-and-data/</t>
        </is>
      </c>
      <c r="D12" s="8" t="inlineStr">
        <is>
          <t>Extractive-sector transparency context</t>
        </is>
      </c>
      <c r="E12" s="8" t="inlineStr">
        <is>
          <t>2026-07-24</t>
        </is>
      </c>
    </row>
  </sheetData>
  <mergeCells count="2">
    <mergeCell ref="A2:H2"/>
    <mergeCell ref="A1:H1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</hyperlink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2026-08-13T18:54:12Z</dcterms:created>
  <dcterms:modified xmlns:dcterms="http://purl.org/dc/terms/" xmlns:xsi="http://www.w3.org/2001/XMLSchema-instance" xsi:type="dcterms:W3CDTF">2026-08-13T18:54:12Z</dcterms:modified>
</cp:coreProperties>
</file>